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ssica Sendelbach\Documents\PARAS\PARAS 0055 LEO Staffing Models\"/>
    </mc:Choice>
  </mc:AlternateContent>
  <xr:revisionPtr revIDLastSave="0" documentId="13_ncr:1_{4C8220A6-76C9-43B2-B6E5-88961E538A79}" xr6:coauthVersionLast="36" xr6:coauthVersionMax="36" xr10:uidLastSave="{00000000-0000-0000-0000-000000000000}"/>
  <bookViews>
    <workbookView xWindow="0" yWindow="0" windowWidth="28800" windowHeight="12108" xr2:uid="{DD182310-1878-43AA-9E9B-712697AECC03}"/>
  </bookViews>
  <sheets>
    <sheet name="Sheet1" sheetId="11" r:id="rId1"/>
    <sheet name="Read First" sheetId="1" r:id="rId2"/>
    <sheet name="Workload Analysis" sheetId="10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0" l="1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K17" i="10"/>
  <c r="K18" i="10"/>
  <c r="K19" i="10"/>
  <c r="K20" i="10"/>
  <c r="K21" i="10"/>
  <c r="F9" i="10" l="1"/>
  <c r="F8" i="10"/>
  <c r="F7" i="10"/>
  <c r="F6" i="10"/>
  <c r="F5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5" i="10" l="1"/>
  <c r="G9" i="10"/>
  <c r="G8" i="10"/>
  <c r="G7" i="10"/>
  <c r="G6" i="10"/>
  <c r="I6" i="10" l="1"/>
  <c r="J6" i="10" s="1"/>
  <c r="K6" i="10" s="1"/>
  <c r="L6" i="10" s="1"/>
  <c r="I8" i="10" l="1"/>
  <c r="J8" i="10" s="1"/>
  <c r="K8" i="10" s="1"/>
  <c r="L8" i="10" s="1"/>
  <c r="I9" i="10"/>
  <c r="J9" i="10" s="1"/>
  <c r="K9" i="10" s="1"/>
  <c r="L9" i="10" s="1"/>
  <c r="M8" i="10" l="1"/>
  <c r="M9" i="10"/>
  <c r="I7" i="10"/>
  <c r="J7" i="10" s="1"/>
  <c r="I5" i="10"/>
  <c r="J5" i="10" s="1"/>
  <c r="K5" i="10" s="1"/>
  <c r="M5" i="10" l="1"/>
  <c r="L5" i="10"/>
  <c r="K7" i="10"/>
  <c r="M6" i="10"/>
  <c r="M7" i="10" l="1"/>
  <c r="L7" i="10"/>
</calcChain>
</file>

<file path=xl/sharedStrings.xml><?xml version="1.0" encoding="utf-8"?>
<sst xmlns="http://schemas.openxmlformats.org/spreadsheetml/2006/main" count="175" uniqueCount="125">
  <si>
    <t>Overview</t>
  </si>
  <si>
    <t>Instructions</t>
  </si>
  <si>
    <t xml:space="preserve">The Workload Analysis model is designed to </t>
  </si>
  <si>
    <t xml:space="preserve">This spreadsheet takes advantage of EXCEL tables.  </t>
  </si>
  <si>
    <t xml:space="preserve"> - help determine the overall number of FTEs required to provide services and perform duties</t>
  </si>
  <si>
    <t xml:space="preserve">  To add a line to a table - simply start entering data in row immediately below the last row of the existing table</t>
  </si>
  <si>
    <t xml:space="preserve"> - meet expected job distribution as far as reactive versus proactive/administrative</t>
  </si>
  <si>
    <t xml:space="preserve">  Existing lines and data in the tables can be altered to suit your needs (ie role names, duties, shifts, or hours can be changed)</t>
  </si>
  <si>
    <t xml:space="preserve">  To delete a line from a table - simply click on a cell in the table on the line to be deleted, </t>
  </si>
  <si>
    <t>The model is based on the concept that due to the random nature of incidents occurring</t>
  </si>
  <si>
    <t xml:space="preserve">    then right click and choose Delete and then Table Rows</t>
  </si>
  <si>
    <t xml:space="preserve">  LEOs do not go immediately from one incident to another</t>
  </si>
  <si>
    <t xml:space="preserve">  but rather only a percentage of their scheduled time is devoted to resolving incidents </t>
  </si>
  <si>
    <t xml:space="preserve">Job Types can be changed in Expected Work Distribution table to any name </t>
  </si>
  <si>
    <t xml:space="preserve">  and the rest of their time is used for proactively patrolling or for scheduled administrative activities</t>
  </si>
  <si>
    <t xml:space="preserve">  Job Types must be consistent with data in the Annual Reactive Incidents Table</t>
  </si>
  <si>
    <t xml:space="preserve">  Model is limited to 5 different Job Types</t>
  </si>
  <si>
    <t xml:space="preserve">In other words, for example, if 50% of a LEO’s time is used for reactive incidents then </t>
  </si>
  <si>
    <t xml:space="preserve">  they would need to be scheduled for double that amount time in order to be available to take reactive calls</t>
  </si>
  <si>
    <t>Expected Work Distribution By Job Type (Reactive Percentage Table)</t>
  </si>
  <si>
    <t xml:space="preserve">  Enter the percentage of time LEOs are expected to be responding to reactive calls by job type</t>
  </si>
  <si>
    <t>The Workload Analysis model leverages actual reactive incident data that an airport might have to</t>
  </si>
  <si>
    <t xml:space="preserve">  Proactive/Administrative percentage is calculated from reactive percentage entered</t>
  </si>
  <si>
    <t xml:space="preserve">  meet expected job distribution of reactive time (as differentiated from proactive and administrative time)</t>
  </si>
  <si>
    <t xml:space="preserve">  help determine the overall number of shifts per day required to provide services and perform duties</t>
  </si>
  <si>
    <t>Annual Reactive Incidents by Service and Job Type</t>
  </si>
  <si>
    <t xml:space="preserve">  For each job type and incident provide the number of officers, the time required per incident and the number of incidents per year</t>
  </si>
  <si>
    <t>The model expects the user to provide input data showing historical information on</t>
  </si>
  <si>
    <t xml:space="preserve">  These should just be "reactive" incidents - responding to a call - when otherwise the LEO would be proactive or doing admin </t>
  </si>
  <si>
    <t xml:space="preserve">  Reactive incidents responded to by job type</t>
  </si>
  <si>
    <t xml:space="preserve">  The number of minutes on average it takes to resolve the incident</t>
  </si>
  <si>
    <t xml:space="preserve">  Total number of incidents per year</t>
  </si>
  <si>
    <t>Secondly, the user needs to provide the percentage of time that their officers are typically involved in proactive activities:</t>
  </si>
  <si>
    <t xml:space="preserve">  The reactive percentage, input by the user, represents the percentage of an officer’s time that is used to directly respond to these incidents</t>
  </si>
  <si>
    <t xml:space="preserve">  The rest of the officer’s time is either proactive (patrolling or serving as a deterrent, </t>
  </si>
  <si>
    <t xml:space="preserve">   but not actively responding to an incident) or is assigned to some administrative duty (again – not responding to an incident)</t>
  </si>
  <si>
    <t xml:space="preserve">The model then multiplies the number of officers times the average number of minutes times the number of incidents per year </t>
  </si>
  <si>
    <t xml:space="preserve">   to determine the minutes per year historically required for these incidents</t>
  </si>
  <si>
    <t xml:space="preserve">    (Number of LEO Required * Minutes per incident * Incidents per year)/60 minutes per hour = Total Hours per year</t>
  </si>
  <si>
    <t xml:space="preserve">These totals are then summed by Job Type and divided by the Reactive Percentage to show how much total time is needed to cover this level of incidents.  </t>
  </si>
  <si>
    <t xml:space="preserve">    Total Hours per year (by Job Type) / Reactive Percentage (for Job Type) = Expanded Total Hours per year required</t>
  </si>
  <si>
    <t xml:space="preserve">    Expanded Total Hours per day required / 8 = Number of 8-hour shifts that would need to be assigned daily</t>
  </si>
  <si>
    <t xml:space="preserve">    Expanded Total Hours per day required / 12 = Number of 12-hour shifts that would need to be assigned daily</t>
  </si>
  <si>
    <t>It is not necessary to complete the Workload Analysis model  in order to use the Staffing Assignment model</t>
  </si>
  <si>
    <t>Workload Analysis</t>
  </si>
  <si>
    <t>Annual Reactive Incidents By Service And Job Type</t>
  </si>
  <si>
    <t xml:space="preserve">Output </t>
  </si>
  <si>
    <t>Reactive Incident Hours</t>
  </si>
  <si>
    <t>Time Expanded For Expected Work Distribution Percentage (Includes Both Reactive And Proactive)</t>
  </si>
  <si>
    <t>Expanded Annual Hours</t>
  </si>
  <si>
    <t>Expanded Weekly Hours</t>
  </si>
  <si>
    <t>Expanded Daily Hours</t>
  </si>
  <si>
    <t>Daily 12-hour shifts</t>
  </si>
  <si>
    <t>Expected Work Distribution by Job Type (Reactive Percentage Table)</t>
  </si>
  <si>
    <t xml:space="preserve">  Enter the percentage of time LEOs are expected to be responding to reactive calls.</t>
  </si>
  <si>
    <t>Output</t>
  </si>
  <si>
    <t>Shows the expanded time in number of hours/shifts that need to be assigned to cover both reactive calls and proactive/administrative time.</t>
  </si>
  <si>
    <t>Expected Work Distribution By Job Type</t>
  </si>
  <si>
    <t>Job Type</t>
  </si>
  <si>
    <t>Reactive Service Provided</t>
  </si>
  <si>
    <t>Minutes Per incident</t>
  </si>
  <si>
    <t>Incidents Per Year</t>
  </si>
  <si>
    <t>% Reactive Time</t>
  </si>
  <si>
    <t>% Proactive/Admin</t>
  </si>
  <si>
    <t>Command Staff</t>
  </si>
  <si>
    <t>Non-Sworn</t>
  </si>
  <si>
    <t>Patrol Officers</t>
  </si>
  <si>
    <t>Special Units</t>
  </si>
  <si>
    <t>Misc Public Service</t>
  </si>
  <si>
    <t>Traffic Stop</t>
  </si>
  <si>
    <t>Suspicious Person</t>
  </si>
  <si>
    <t>EOD Callout</t>
  </si>
  <si>
    <t>Disturbing the Peace</t>
  </si>
  <si>
    <t>Rental Vehicle Theft</t>
  </si>
  <si>
    <t>Suspicious Vehicle</t>
  </si>
  <si>
    <t>Accident - No Injury</t>
  </si>
  <si>
    <t>Stranded Motorist</t>
  </si>
  <si>
    <t>Lost/Stolen Property</t>
  </si>
  <si>
    <t>Stolen Vehicle</t>
  </si>
  <si>
    <t>Escort</t>
  </si>
  <si>
    <t>Abandoned Vehicle</t>
  </si>
  <si>
    <t>Missing Person</t>
  </si>
  <si>
    <t>Petty Theft</t>
  </si>
  <si>
    <t>Prisoner Transport</t>
  </si>
  <si>
    <t>Battery</t>
  </si>
  <si>
    <t>Vehicle Pursuit</t>
  </si>
  <si>
    <t>Hit &amp; Run</t>
  </si>
  <si>
    <t>Hit &amp; Run - No Injury</t>
  </si>
  <si>
    <t>Warrant Service</t>
  </si>
  <si>
    <t>CC Fraud</t>
  </si>
  <si>
    <t>Unruly Passenger</t>
  </si>
  <si>
    <t>Door Alarm</t>
  </si>
  <si>
    <t>Trespass</t>
  </si>
  <si>
    <t>Indecent Exposure</t>
  </si>
  <si>
    <t>Carjacking</t>
  </si>
  <si>
    <t>Forgery</t>
  </si>
  <si>
    <t>Child Abuse</t>
  </si>
  <si>
    <t>Stakeout</t>
  </si>
  <si>
    <t>Arson</t>
  </si>
  <si>
    <t>Kidnapping</t>
  </si>
  <si>
    <t>Explosion</t>
  </si>
  <si>
    <t>Foot Pursuit</t>
  </si>
  <si>
    <t>Bomb Threat</t>
  </si>
  <si>
    <t>Prohibited Item Response</t>
  </si>
  <si>
    <t>Bag Screening Alarm</t>
  </si>
  <si>
    <t>Cargo Screening Resolution</t>
  </si>
  <si>
    <t>Canine Response</t>
  </si>
  <si>
    <t>Suspicious Item</t>
  </si>
  <si>
    <t>Canine</t>
  </si>
  <si>
    <t xml:space="preserve"> </t>
  </si>
  <si>
    <t>For each job type enter the number of officers, the time required per incident and the number of reactive incidents per year.  These should just be "reactive" incidents - responding to a call - when otherwise the LEO would be proactively on patrol or doing administrative tasks.</t>
  </si>
  <si>
    <t xml:space="preserve">The User should should delete the example data in the  Annual Reactive Incidents by Service and Job Type Table before entering </t>
  </si>
  <si>
    <t>their department's data.</t>
  </si>
  <si>
    <t>Daily 10-hour shifts</t>
  </si>
  <si>
    <t>LEOs Required Per Incident</t>
  </si>
  <si>
    <t xml:space="preserve">  The number of officers required on average for each reactive incident</t>
  </si>
  <si>
    <t>Total Labor Hours Per Year</t>
  </si>
  <si>
    <t>Total Annual Labor Hours</t>
  </si>
  <si>
    <t xml:space="preserve">PARAS 0055 Workload Analysis Model </t>
  </si>
  <si>
    <t>The project that is the subject of this tool was a part of the Program for Applied Research in Airport Security (PARAS), managed by Safe Skies and funded by the FAA.</t>
  </si>
  <si>
    <t>This tool is for informational purposes only. Safe Skies assumes no responsibility for results, errors, or omissions in the content. No warranties, express or implied, are provided.</t>
  </si>
  <si>
    <t>PARAS 0055 Airport Law Enforcement Staffing – Workload Analysis Model</t>
  </si>
  <si>
    <t>Developed and authored by TransSolutions</t>
  </si>
  <si>
    <t>© 2024 National Safe Skies Alliance, Inc. All rights reserved.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</si>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</sst>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h]:mm:ss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0000"/>
      <name val="Calibri"/>
      <family val="2"/>
    </font>
    <font>
      <sz val="12"/>
      <color rgb="FF242424"/>
      <name val="Aptos Narrow"/>
      <family val="2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9" fontId="6" fillId="0" borderId="0" xfId="1" applyFont="1"/>
    <xf numFmtId="0" fontId="6" fillId="2" borderId="6" xfId="0" applyFont="1" applyFill="1" applyBorder="1"/>
    <xf numFmtId="164" fontId="6" fillId="2" borderId="7" xfId="0" applyNumberFormat="1" applyFont="1" applyFill="1" applyBorder="1"/>
    <xf numFmtId="0" fontId="6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2" borderId="11" xfId="0" applyFont="1" applyFill="1" applyBorder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9" fontId="6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6" fillId="4" borderId="12" xfId="0" applyFont="1" applyFill="1" applyBorder="1"/>
    <xf numFmtId="0" fontId="6" fillId="4" borderId="14" xfId="0" applyFont="1" applyFill="1" applyBorder="1"/>
    <xf numFmtId="0" fontId="6" fillId="5" borderId="1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1" fontId="6" fillId="5" borderId="3" xfId="0" applyNumberFormat="1" applyFont="1" applyFill="1" applyBorder="1"/>
    <xf numFmtId="0" fontId="6" fillId="3" borderId="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4" fontId="6" fillId="3" borderId="15" xfId="0" applyNumberFormat="1" applyFont="1" applyFill="1" applyBorder="1" applyAlignment="1">
      <alignment horizontal="right"/>
    </xf>
    <xf numFmtId="1" fontId="6" fillId="3" borderId="5" xfId="0" applyNumberFormat="1" applyFont="1" applyFill="1" applyBorder="1"/>
    <xf numFmtId="1" fontId="6" fillId="3" borderId="1" xfId="0" applyNumberFormat="1" applyFont="1" applyFill="1" applyBorder="1"/>
    <xf numFmtId="164" fontId="6" fillId="3" borderId="1" xfId="0" applyNumberFormat="1" applyFont="1" applyFill="1" applyBorder="1"/>
    <xf numFmtId="164" fontId="6" fillId="3" borderId="16" xfId="0" applyNumberFormat="1" applyFont="1" applyFill="1" applyBorder="1"/>
    <xf numFmtId="164" fontId="6" fillId="0" borderId="0" xfId="0" applyNumberFormat="1" applyFont="1"/>
    <xf numFmtId="1" fontId="6" fillId="0" borderId="0" xfId="0" applyNumberFormat="1" applyFont="1"/>
    <xf numFmtId="0" fontId="13" fillId="0" borderId="0" xfId="0" applyFont="1"/>
    <xf numFmtId="164" fontId="6" fillId="3" borderId="8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0" fillId="6" borderId="0" xfId="0" applyFill="1"/>
    <xf numFmtId="0" fontId="14" fillId="6" borderId="0" xfId="0" applyFont="1" applyFill="1" applyAlignment="1">
      <alignment horizontal="left" vertical="top" wrapText="1"/>
    </xf>
    <xf numFmtId="0" fontId="15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49" fontId="15" fillId="6" borderId="0" xfId="0" quotePrefix="1" applyNumberFormat="1" applyFont="1" applyFill="1" applyAlignment="1">
      <alignment horizontal="left" vertical="center"/>
    </xf>
    <xf numFmtId="49" fontId="15" fillId="6" borderId="0" xfId="0" applyNumberFormat="1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2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4"/>
        </patternFill>
      </fill>
    </dxf>
  </dxfs>
  <tableStyles count="1" defaultTableStyle="TableStyleMedium2" defaultPivotStyle="PivotStyleLight16">
    <tableStyle name="Table Style 1" pivot="0" count="3" xr9:uid="{02790F86-1E99-4939-B386-7A9CAE0C428F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457200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C3B9D-88EE-42F5-8AF3-5924A9C9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"/>
          <a:ext cx="10858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809626</xdr:colOff>
      <xdr:row>11</xdr:row>
      <xdr:rowOff>95249</xdr:rowOff>
    </xdr:from>
    <xdr:to>
      <xdr:col>6</xdr:col>
      <xdr:colOff>1628776</xdr:colOff>
      <xdr:row>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5C1BB5-2AA9-3DBC-4A7E-F99EE595DD5B}"/>
            </a:ext>
          </a:extLst>
        </xdr:cNvPr>
        <xdr:cNvSpPr txBox="1"/>
      </xdr:nvSpPr>
      <xdr:spPr>
        <a:xfrm>
          <a:off x="4038601" y="2162174"/>
          <a:ext cx="5600700" cy="457201"/>
        </a:xfrm>
        <a:prstGeom prst="rect">
          <a:avLst/>
        </a:prstGeom>
        <a:solidFill>
          <a:schemeClr val="bg2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Note: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User should delete the example data in the Annual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Reactive Incidents by Service and Job Type Table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before entering their department's data.</a:t>
          </a:r>
          <a:r>
            <a:rPr lang="en-US" i="0"/>
            <a:t> </a:t>
          </a:r>
          <a:endParaRPr lang="en-US" sz="1100" i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4F9B52C-6373-4F6E-AD8A-62D4455145A3}" name="Table24" displayName="Table24" ref="B16:G60" headerRowDxfId="18" dataDxfId="17">
  <autoFilter ref="B16:G60" xr:uid="{74F9B52C-6373-4F6E-AD8A-62D4455145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B3CF109-ABBE-4E32-AB27-8AC2AEE3335B}" name="Job Type" totalsRowLabel="Total" dataDxfId="16" totalsRowDxfId="15"/>
    <tableColumn id="2" xr3:uid="{26E89299-E32B-464C-8064-9DBF63B0C3FF}" name="Reactive Service Provided" dataDxfId="14" totalsRowDxfId="13"/>
    <tableColumn id="5" xr3:uid="{9A4B5D84-A660-47DB-8ACE-0CD777E8E91C}" name="LEOs Required Per Incident" dataDxfId="12" totalsRowDxfId="11"/>
    <tableColumn id="3" xr3:uid="{064A0F9D-5456-4F86-9FCF-7C86886A7640}" name="Minutes Per incident" dataDxfId="10" totalsRowDxfId="9"/>
    <tableColumn id="4" xr3:uid="{0DD0E14B-52E3-4DF4-ACFF-26F3BCE36C3F}" name="Incidents Per Year" dataDxfId="8" totalsRowDxfId="7"/>
    <tableColumn id="6" xr3:uid="{3264BF3A-F576-4FF7-A270-5EF5D3FE80AA}" name="Total Labor Hours Per Year" totalsRowFunction="sum" dataDxfId="6" totalsRowDxfId="5">
      <calculatedColumnFormula>+(Table24[[#This Row],[Incidents Per Year]]*Table24[[#This Row],[Minutes Per incident]]*Table24[[#This Row],[LEOs Required Per Incident]])/60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0E35CB6-146E-4695-8AD7-1A75B7657E94}" name="Table28" displayName="Table28" ref="I16:K21" totalsRowShown="0" headerRowDxfId="4" dataDxfId="3">
  <autoFilter ref="I16:K21" xr:uid="{80E35CB6-146E-4695-8AD7-1A75B7657E94}">
    <filterColumn colId="0" hiddenButton="1"/>
    <filterColumn colId="1" hiddenButton="1"/>
    <filterColumn colId="2" hiddenButton="1"/>
  </autoFilter>
  <tableColumns count="3">
    <tableColumn id="1" xr3:uid="{0CD43697-8286-44E8-8A8C-78B645C43E32}" name="Job Type" dataDxfId="2"/>
    <tableColumn id="2" xr3:uid="{99794FD3-D5A7-4891-AF4E-82D4069CD54A}" name="% Reactive Time" dataDxfId="1" dataCellStyle="Percent"/>
    <tableColumn id="3" xr3:uid="{5629BDA3-9262-4A5C-882C-8F0126FEB1A1}" name="% Proactive/Admin" dataDxfId="0">
      <calculatedColumnFormula>1-Table28[[#This Row],[% Reactive Time]]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BFA7-8677-4FF0-8CC0-05C4F15928F1}">
  <sheetPr codeName="Sheet1"/>
  <dimension ref="B5:M12"/>
  <sheetViews>
    <sheetView tabSelected="1" workbookViewId="0">
      <selection activeCell="B6" sqref="B6:M6"/>
    </sheetView>
  </sheetViews>
  <sheetFormatPr defaultColWidth="9.109375" defaultRowHeight="14.4"/>
  <cols>
    <col min="1" max="1" width="4.33203125" style="44" customWidth="1"/>
    <col min="2" max="16384" width="9.109375" style="44"/>
  </cols>
  <sheetData>
    <row r="5" spans="2:13" ht="18" customHeight="1"/>
    <row r="6" spans="2:13" ht="20.399999999999999">
      <c r="B6" s="45" t="s">
        <v>121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3" ht="15">
      <c r="B7" s="46" t="s">
        <v>122</v>
      </c>
      <c r="C7" s="47"/>
    </row>
    <row r="8" spans="2:13" ht="15">
      <c r="B8" s="52" t="s">
        <v>124</v>
      </c>
      <c r="C8" s="53"/>
    </row>
    <row r="9" spans="2:13" ht="27.75" customHeight="1">
      <c r="B9" s="48"/>
    </row>
    <row r="10" spans="2:13">
      <c r="B10" s="49" t="s">
        <v>123</v>
      </c>
    </row>
    <row r="11" spans="2:13" ht="36.75" customHeight="1">
      <c r="B11" s="50" t="s">
        <v>119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2:13" ht="33.75" customHeight="1">
      <c r="B12" s="51" t="s">
        <v>120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</sheetData>
  <mergeCells count="4">
    <mergeCell ref="B6:M6"/>
    <mergeCell ref="B8:C8"/>
    <mergeCell ref="B11:M11"/>
    <mergeCell ref="B12:M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DA18-A432-441D-BE33-A2A877642270}">
  <sheetPr codeName="Sheet2"/>
  <dimension ref="A1:D40"/>
  <sheetViews>
    <sheetView workbookViewId="0">
      <selection activeCell="B23" sqref="B23"/>
    </sheetView>
  </sheetViews>
  <sheetFormatPr defaultColWidth="9.109375" defaultRowHeight="15.6"/>
  <cols>
    <col min="1" max="1" width="2.6640625" style="3" customWidth="1"/>
    <col min="2" max="2" width="138.88671875" style="3" customWidth="1"/>
    <col min="3" max="3" width="2.6640625" style="3" customWidth="1"/>
    <col min="4" max="4" width="122.109375" style="3" customWidth="1"/>
    <col min="5" max="16384" width="9.109375" style="3"/>
  </cols>
  <sheetData>
    <row r="1" spans="1:4" ht="31.5" customHeight="1">
      <c r="B1" s="37" t="s">
        <v>118</v>
      </c>
    </row>
    <row r="2" spans="1:4" ht="6" customHeight="1"/>
    <row r="3" spans="1:4">
      <c r="A3" s="2" t="s">
        <v>0</v>
      </c>
      <c r="C3" s="2" t="s">
        <v>1</v>
      </c>
    </row>
    <row r="5" spans="1:4">
      <c r="B5" s="3" t="s">
        <v>2</v>
      </c>
      <c r="D5" s="12" t="s">
        <v>3</v>
      </c>
    </row>
    <row r="6" spans="1:4">
      <c r="B6" s="3" t="s">
        <v>4</v>
      </c>
      <c r="D6" s="12" t="s">
        <v>5</v>
      </c>
    </row>
    <row r="7" spans="1:4">
      <c r="B7" s="3" t="s">
        <v>6</v>
      </c>
      <c r="D7" s="12" t="s">
        <v>7</v>
      </c>
    </row>
    <row r="8" spans="1:4">
      <c r="D8" s="12" t="s">
        <v>8</v>
      </c>
    </row>
    <row r="9" spans="1:4">
      <c r="B9" s="13" t="s">
        <v>9</v>
      </c>
      <c r="D9" s="12" t="s">
        <v>10</v>
      </c>
    </row>
    <row r="10" spans="1:4">
      <c r="B10" s="13" t="s">
        <v>11</v>
      </c>
      <c r="C10" s="14"/>
    </row>
    <row r="11" spans="1:4">
      <c r="B11" s="15" t="s">
        <v>12</v>
      </c>
      <c r="D11" s="3" t="s">
        <v>13</v>
      </c>
    </row>
    <row r="12" spans="1:4">
      <c r="B12" s="15" t="s">
        <v>14</v>
      </c>
      <c r="D12" s="3" t="s">
        <v>15</v>
      </c>
    </row>
    <row r="13" spans="1:4">
      <c r="D13" s="3" t="s">
        <v>16</v>
      </c>
    </row>
    <row r="14" spans="1:4">
      <c r="B14" s="3" t="s">
        <v>17</v>
      </c>
    </row>
    <row r="15" spans="1:4">
      <c r="B15" s="15" t="s">
        <v>18</v>
      </c>
      <c r="D15" s="3" t="s">
        <v>19</v>
      </c>
    </row>
    <row r="16" spans="1:4">
      <c r="D16" s="16" t="s">
        <v>20</v>
      </c>
    </row>
    <row r="17" spans="2:4">
      <c r="B17" s="3" t="s">
        <v>21</v>
      </c>
      <c r="D17" s="16" t="s">
        <v>22</v>
      </c>
    </row>
    <row r="18" spans="2:4">
      <c r="B18" s="3" t="s">
        <v>23</v>
      </c>
    </row>
    <row r="19" spans="2:4">
      <c r="B19" s="3" t="s">
        <v>24</v>
      </c>
      <c r="D19" s="3" t="s">
        <v>25</v>
      </c>
    </row>
    <row r="20" spans="2:4">
      <c r="D20" s="3" t="s">
        <v>26</v>
      </c>
    </row>
    <row r="21" spans="2:4">
      <c r="B21" s="3" t="s">
        <v>27</v>
      </c>
      <c r="D21" s="3" t="s">
        <v>28</v>
      </c>
    </row>
    <row r="22" spans="2:4">
      <c r="B22" s="3" t="s">
        <v>29</v>
      </c>
    </row>
    <row r="23" spans="2:4">
      <c r="B23" s="3" t="s">
        <v>115</v>
      </c>
      <c r="D23" s="17" t="s">
        <v>111</v>
      </c>
    </row>
    <row r="24" spans="2:4">
      <c r="B24" s="3" t="s">
        <v>30</v>
      </c>
      <c r="D24" s="17" t="s">
        <v>112</v>
      </c>
    </row>
    <row r="25" spans="2:4">
      <c r="B25" s="3" t="s">
        <v>31</v>
      </c>
    </row>
    <row r="26" spans="2:4">
      <c r="B26" s="3" t="s">
        <v>32</v>
      </c>
    </row>
    <row r="27" spans="2:4">
      <c r="B27" s="13" t="s">
        <v>33</v>
      </c>
    </row>
    <row r="28" spans="2:4">
      <c r="B28" s="13" t="s">
        <v>34</v>
      </c>
    </row>
    <row r="29" spans="2:4">
      <c r="B29" s="15" t="s">
        <v>35</v>
      </c>
    </row>
    <row r="31" spans="2:4">
      <c r="B31" s="3" t="s">
        <v>36</v>
      </c>
    </row>
    <row r="32" spans="2:4">
      <c r="B32" s="15" t="s">
        <v>37</v>
      </c>
    </row>
    <row r="33" spans="2:2">
      <c r="B33" s="3" t="s">
        <v>38</v>
      </c>
    </row>
    <row r="35" spans="2:2">
      <c r="B35" s="3" t="s">
        <v>39</v>
      </c>
    </row>
    <row r="36" spans="2:2">
      <c r="B36" s="3" t="s">
        <v>40</v>
      </c>
    </row>
    <row r="37" spans="2:2">
      <c r="B37" s="3" t="s">
        <v>41</v>
      </c>
    </row>
    <row r="38" spans="2:2">
      <c r="B38" s="3" t="s">
        <v>42</v>
      </c>
    </row>
    <row r="40" spans="2:2">
      <c r="B40" s="17" t="s">
        <v>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604F-7030-436F-9B87-84BE9F969475}">
  <sheetPr codeName="Sheet3"/>
  <dimension ref="A1:M60"/>
  <sheetViews>
    <sheetView showGridLines="0" zoomScale="85" zoomScaleNormal="85" workbookViewId="0">
      <selection activeCell="B1" sqref="B1"/>
    </sheetView>
  </sheetViews>
  <sheetFormatPr defaultColWidth="9.109375" defaultRowHeight="15.6"/>
  <cols>
    <col min="1" max="1" width="2.6640625" style="3" customWidth="1"/>
    <col min="2" max="2" width="14.6640625" style="3" bestFit="1" customWidth="1"/>
    <col min="3" max="3" width="31" style="3" customWidth="1"/>
    <col min="4" max="4" width="28.5546875" style="3" bestFit="1" customWidth="1"/>
    <col min="5" max="5" width="21.88671875" style="3" bestFit="1" customWidth="1"/>
    <col min="6" max="6" width="21.33203125" style="3" customWidth="1"/>
    <col min="7" max="7" width="25.6640625" style="3" bestFit="1" customWidth="1"/>
    <col min="8" max="8" width="2.6640625" style="3" customWidth="1"/>
    <col min="9" max="9" width="25.33203125" style="3" customWidth="1"/>
    <col min="10" max="11" width="26" style="3" bestFit="1" customWidth="1"/>
    <col min="12" max="13" width="20.44140625" style="3" bestFit="1" customWidth="1"/>
    <col min="14" max="16384" width="9.109375" style="3"/>
  </cols>
  <sheetData>
    <row r="1" spans="1:13">
      <c r="A1" s="1" t="s">
        <v>44</v>
      </c>
    </row>
    <row r="2" spans="1:13" ht="16.2" thickBot="1">
      <c r="A2" s="2"/>
    </row>
    <row r="3" spans="1:13" ht="16.2" thickBot="1">
      <c r="A3" t="s">
        <v>45</v>
      </c>
      <c r="F3" s="22" t="s">
        <v>46</v>
      </c>
      <c r="G3" s="24" t="s">
        <v>47</v>
      </c>
      <c r="H3" s="11"/>
      <c r="I3" s="38" t="s">
        <v>48</v>
      </c>
      <c r="J3" s="39"/>
      <c r="K3" s="39"/>
      <c r="L3" s="39"/>
      <c r="M3" s="40"/>
    </row>
    <row r="4" spans="1:13" ht="16.5" customHeight="1" thickBot="1">
      <c r="A4" s="2"/>
      <c r="B4" s="41" t="s">
        <v>110</v>
      </c>
      <c r="C4" s="41"/>
      <c r="D4" s="41"/>
      <c r="E4" s="42"/>
      <c r="F4" s="23"/>
      <c r="G4" s="25" t="s">
        <v>117</v>
      </c>
      <c r="H4" s="6"/>
      <c r="I4" s="27" t="s">
        <v>49</v>
      </c>
      <c r="J4" s="28" t="s">
        <v>50</v>
      </c>
      <c r="K4" s="29" t="s">
        <v>51</v>
      </c>
      <c r="L4" s="29" t="s">
        <v>113</v>
      </c>
      <c r="M4" s="30" t="s">
        <v>52</v>
      </c>
    </row>
    <row r="5" spans="1:13" ht="16.5" hidden="1" customHeight="1" thickBot="1">
      <c r="A5" s="2"/>
      <c r="B5" s="41"/>
      <c r="C5" s="41"/>
      <c r="D5" s="41"/>
      <c r="E5" s="42"/>
      <c r="F5" s="23" t="str">
        <f>I17</f>
        <v>Command Staff</v>
      </c>
      <c r="G5" s="26">
        <f>SUMIF(Table24[Job Type],F5,Table24[Total Labor Hours Per Year])</f>
        <v>382.2</v>
      </c>
      <c r="H5" s="7"/>
      <c r="I5" s="31">
        <f>+G5/$J17</f>
        <v>764.4</v>
      </c>
      <c r="J5" s="32">
        <f>+I5/52</f>
        <v>14.7</v>
      </c>
      <c r="K5" s="33">
        <f>+J5/7</f>
        <v>2.1</v>
      </c>
      <c r="L5" s="33">
        <f>+K5/8</f>
        <v>0.26250000000000001</v>
      </c>
      <c r="M5" s="34">
        <f>K5/12</f>
        <v>0.17500000000000002</v>
      </c>
    </row>
    <row r="6" spans="1:13" ht="16.2" thickBot="1">
      <c r="A6" s="2"/>
      <c r="B6" s="41"/>
      <c r="C6" s="41"/>
      <c r="D6" s="41"/>
      <c r="E6" s="42"/>
      <c r="F6" s="23" t="str">
        <f>I18</f>
        <v>Patrol Officers</v>
      </c>
      <c r="G6" s="26">
        <f>SUMIF(Table24[Job Type],F6,Table24[Total Labor Hours Per Year])</f>
        <v>33849.159285666559</v>
      </c>
      <c r="H6" s="7"/>
      <c r="I6" s="31">
        <f>+G6/$J18</f>
        <v>53728.824262962793</v>
      </c>
      <c r="J6" s="32">
        <f>+I6/52</f>
        <v>1033.2466204415921</v>
      </c>
      <c r="K6" s="33">
        <f>+J6/7</f>
        <v>147.60666006308458</v>
      </c>
      <c r="L6" s="33">
        <f>+K6/10</f>
        <v>14.760666006308458</v>
      </c>
      <c r="M6" s="34">
        <f>K6/12</f>
        <v>12.300555005257047</v>
      </c>
    </row>
    <row r="7" spans="1:13" ht="16.2" thickBot="1">
      <c r="B7" s="41"/>
      <c r="C7" s="41"/>
      <c r="D7" s="41"/>
      <c r="E7" s="42"/>
      <c r="F7" s="23" t="str">
        <f>I19</f>
        <v>Non-Sworn</v>
      </c>
      <c r="G7" s="26">
        <f>SUMIF(Table24[Job Type],F7,Table24[Total Labor Hours Per Year])</f>
        <v>1383.1999999999998</v>
      </c>
      <c r="H7" s="7"/>
      <c r="I7" s="31">
        <f>+G7/$J19</f>
        <v>2766.3999999999996</v>
      </c>
      <c r="J7" s="32">
        <f t="shared" ref="J7:J9" si="0">+I7/52</f>
        <v>53.199999999999996</v>
      </c>
      <c r="K7" s="33">
        <f>+J7/7</f>
        <v>7.6</v>
      </c>
      <c r="L7" s="33">
        <f t="shared" ref="L7:L9" si="1">+K7/10</f>
        <v>0.76</v>
      </c>
      <c r="M7" s="34">
        <f>K7/12</f>
        <v>0.6333333333333333</v>
      </c>
    </row>
    <row r="8" spans="1:13" ht="16.2" thickBot="1">
      <c r="A8" s="9" t="s">
        <v>53</v>
      </c>
      <c r="B8" s="19"/>
      <c r="C8" s="19"/>
      <c r="D8" s="19"/>
      <c r="E8" s="20"/>
      <c r="F8" s="23" t="str">
        <f>I20</f>
        <v>Canine</v>
      </c>
      <c r="G8" s="26">
        <f>SUMIF(Table24[Job Type],F8,Table24[Total Labor Hours Per Year])</f>
        <v>0</v>
      </c>
      <c r="H8" s="7"/>
      <c r="I8" s="31">
        <f>+G8/$J20</f>
        <v>0</v>
      </c>
      <c r="J8" s="32">
        <f t="shared" si="0"/>
        <v>0</v>
      </c>
      <c r="K8" s="33">
        <f>+J8/7</f>
        <v>0</v>
      </c>
      <c r="L8" s="33">
        <f t="shared" si="1"/>
        <v>0</v>
      </c>
      <c r="M8" s="34">
        <f>K8/12</f>
        <v>0</v>
      </c>
    </row>
    <row r="9" spans="1:13" ht="16.2" thickBot="1">
      <c r="B9" s="10" t="s">
        <v>54</v>
      </c>
      <c r="F9" s="23" t="str">
        <f>I21</f>
        <v>Special Units</v>
      </c>
      <c r="G9" s="26">
        <f>SUMIF(Table24[Job Type],F9,Table24[Total Labor Hours Per Year])</f>
        <v>4194.7012698520512</v>
      </c>
      <c r="H9" s="7"/>
      <c r="I9" s="31">
        <f>+G9/$J21</f>
        <v>8389.4025397041023</v>
      </c>
      <c r="J9" s="32">
        <f t="shared" si="0"/>
        <v>161.33466422507888</v>
      </c>
      <c r="K9" s="33">
        <f>+J9/7</f>
        <v>23.04780917501127</v>
      </c>
      <c r="L9" s="33">
        <f t="shared" si="1"/>
        <v>2.3047809175011271</v>
      </c>
      <c r="M9" s="34">
        <f>K9/12</f>
        <v>1.9206507645842725</v>
      </c>
    </row>
    <row r="10" spans="1:13">
      <c r="A10" s="3" t="s">
        <v>55</v>
      </c>
    </row>
    <row r="11" spans="1:13">
      <c r="B11" s="43" t="s">
        <v>56</v>
      </c>
      <c r="C11" s="43"/>
      <c r="D11" s="43"/>
      <c r="E11" s="43"/>
    </row>
    <row r="12" spans="1:13" ht="15.75" customHeight="1">
      <c r="A12" s="2"/>
      <c r="B12" s="43"/>
      <c r="C12" s="43"/>
      <c r="D12" s="43"/>
      <c r="E12" s="43"/>
    </row>
    <row r="13" spans="1:13">
      <c r="A13" s="2"/>
      <c r="B13" s="21"/>
      <c r="C13" s="21"/>
      <c r="D13" s="21"/>
      <c r="E13" s="21"/>
    </row>
    <row r="14" spans="1:13">
      <c r="A14" s="2"/>
    </row>
    <row r="15" spans="1:13">
      <c r="B15" s="2" t="s">
        <v>45</v>
      </c>
      <c r="I15" s="2" t="s">
        <v>57</v>
      </c>
    </row>
    <row r="16" spans="1:13">
      <c r="B16" s="3" t="s">
        <v>58</v>
      </c>
      <c r="C16" s="3" t="s">
        <v>59</v>
      </c>
      <c r="D16" s="8" t="s">
        <v>114</v>
      </c>
      <c r="E16" s="8" t="s">
        <v>60</v>
      </c>
      <c r="F16" s="8" t="s">
        <v>61</v>
      </c>
      <c r="G16" s="8" t="s">
        <v>116</v>
      </c>
      <c r="I16" s="3" t="s">
        <v>58</v>
      </c>
      <c r="J16" s="8" t="s">
        <v>62</v>
      </c>
      <c r="K16" s="3" t="s">
        <v>63</v>
      </c>
    </row>
    <row r="17" spans="2:11">
      <c r="B17" s="3" t="s">
        <v>64</v>
      </c>
      <c r="C17" s="3" t="s">
        <v>68</v>
      </c>
      <c r="D17" s="35">
        <v>2.1</v>
      </c>
      <c r="E17" s="35">
        <v>30</v>
      </c>
      <c r="F17" s="36">
        <v>364</v>
      </c>
      <c r="G17" s="36">
        <f>+(Table24[[#This Row],[Incidents Per Year]]*Table24[[#This Row],[Minutes Per incident]]*Table24[[#This Row],[LEOs Required Per Incident]])/60</f>
        <v>382.2</v>
      </c>
      <c r="H17" s="4"/>
      <c r="I17" s="3" t="s">
        <v>64</v>
      </c>
      <c r="J17" s="5">
        <v>0.5</v>
      </c>
      <c r="K17" s="18">
        <f>1-Table28[[#This Row],[% Reactive Time]]</f>
        <v>0.5</v>
      </c>
    </row>
    <row r="18" spans="2:11">
      <c r="B18" s="3" t="s">
        <v>65</v>
      </c>
      <c r="C18" s="3" t="s">
        <v>68</v>
      </c>
      <c r="D18" s="35">
        <v>1</v>
      </c>
      <c r="E18" s="35">
        <v>60</v>
      </c>
      <c r="F18" s="36">
        <v>364</v>
      </c>
      <c r="G18" s="36">
        <f>+(Table24[[#This Row],[Incidents Per Year]]*Table24[[#This Row],[Minutes Per incident]]*Table24[[#This Row],[LEOs Required Per Incident]])/60</f>
        <v>364</v>
      </c>
      <c r="H18" s="4"/>
      <c r="I18" s="3" t="s">
        <v>66</v>
      </c>
      <c r="J18" s="5">
        <v>0.63</v>
      </c>
      <c r="K18" s="18">
        <f>1-Table28[[#This Row],[% Reactive Time]]</f>
        <v>0.37</v>
      </c>
    </row>
    <row r="19" spans="2:11">
      <c r="B19" s="3" t="s">
        <v>67</v>
      </c>
      <c r="C19" s="3" t="s">
        <v>68</v>
      </c>
      <c r="D19" s="35">
        <v>1.3</v>
      </c>
      <c r="E19" s="35">
        <v>90</v>
      </c>
      <c r="F19" s="36">
        <v>364</v>
      </c>
      <c r="G19" s="36">
        <f>+(Table24[[#This Row],[Incidents Per Year]]*Table24[[#This Row],[Minutes Per incident]]*Table24[[#This Row],[LEOs Required Per Incident]])/60</f>
        <v>709.8</v>
      </c>
      <c r="H19" s="4"/>
      <c r="I19" s="3" t="s">
        <v>65</v>
      </c>
      <c r="J19" s="5">
        <v>0.5</v>
      </c>
      <c r="K19" s="18">
        <f>1-Table28[[#This Row],[% Reactive Time]]</f>
        <v>0.5</v>
      </c>
    </row>
    <row r="20" spans="2:11">
      <c r="B20" s="3" t="s">
        <v>65</v>
      </c>
      <c r="C20" s="3" t="s">
        <v>68</v>
      </c>
      <c r="D20" s="35">
        <v>1.4</v>
      </c>
      <c r="E20" s="35">
        <v>120</v>
      </c>
      <c r="F20" s="36">
        <v>364</v>
      </c>
      <c r="G20" s="36">
        <f>+(Table24[[#This Row],[Incidents Per Year]]*Table24[[#This Row],[Minutes Per incident]]*Table24[[#This Row],[LEOs Required Per Incident]])/60</f>
        <v>1019.1999999999999</v>
      </c>
      <c r="H20" s="4"/>
      <c r="I20" s="3" t="s">
        <v>108</v>
      </c>
      <c r="J20" s="5">
        <v>0.5</v>
      </c>
      <c r="K20" s="18">
        <f>1-Table28[[#This Row],[% Reactive Time]]</f>
        <v>0.5</v>
      </c>
    </row>
    <row r="21" spans="2:11">
      <c r="B21" s="3" t="s">
        <v>66</v>
      </c>
      <c r="C21" s="3" t="s">
        <v>69</v>
      </c>
      <c r="D21" s="35">
        <v>1.6</v>
      </c>
      <c r="E21" s="35">
        <v>16.761018448285359</v>
      </c>
      <c r="F21" s="36">
        <v>15074.285714285714</v>
      </c>
      <c r="G21" s="36">
        <f>+(Table24[[#This Row],[Incidents Per Year]]*Table24[[#This Row],[Minutes Per incident]]*Table24[[#This Row],[LEOs Required Per Incident]])/60</f>
        <v>6737.6101587164612</v>
      </c>
      <c r="H21" s="4"/>
      <c r="I21" s="3" t="s">
        <v>67</v>
      </c>
      <c r="J21" s="5">
        <v>0.5</v>
      </c>
      <c r="K21" s="18">
        <f>1-Table28[[#This Row],[% Reactive Time]]</f>
        <v>0.5</v>
      </c>
    </row>
    <row r="22" spans="2:11">
      <c r="B22" s="3" t="s">
        <v>66</v>
      </c>
      <c r="C22" s="3" t="s">
        <v>70</v>
      </c>
      <c r="D22" s="35">
        <v>1.78</v>
      </c>
      <c r="E22" s="35">
        <v>39.712807158069218</v>
      </c>
      <c r="F22" s="36">
        <v>3565.7142857142853</v>
      </c>
      <c r="G22" s="36">
        <f>+(Table24[[#This Row],[Incidents Per Year]]*Table24[[#This Row],[Minutes Per incident]]*Table24[[#This Row],[LEOs Required Per Incident]])/60</f>
        <v>4200.9342063438698</v>
      </c>
      <c r="H22" s="4"/>
    </row>
    <row r="23" spans="2:11">
      <c r="B23" s="3" t="s">
        <v>67</v>
      </c>
      <c r="C23" s="3" t="s">
        <v>71</v>
      </c>
      <c r="D23" s="35">
        <v>1.6</v>
      </c>
      <c r="E23" s="35">
        <v>34.454760101118488</v>
      </c>
      <c r="F23" s="36">
        <v>3771.4285714285716</v>
      </c>
      <c r="G23" s="36">
        <f>+(Table24[[#This Row],[Incidents Per Year]]*Table24[[#This Row],[Minutes Per incident]]*Table24[[#This Row],[LEOs Required Per Incident]])/60</f>
        <v>3465.1644444553453</v>
      </c>
      <c r="H23" s="4"/>
    </row>
    <row r="24" spans="2:11">
      <c r="B24" s="3" t="s">
        <v>66</v>
      </c>
      <c r="C24" s="3" t="s">
        <v>72</v>
      </c>
      <c r="D24" s="35">
        <v>1.1000000000000001</v>
      </c>
      <c r="E24" s="35">
        <v>42.395644148810149</v>
      </c>
      <c r="F24" s="36">
        <v>2580</v>
      </c>
      <c r="G24" s="36">
        <f>+(Table24[[#This Row],[Incidents Per Year]]*Table24[[#This Row],[Minutes Per incident]]*Table24[[#This Row],[LEOs Required Per Incident]])/60</f>
        <v>2005.31396823872</v>
      </c>
      <c r="H24" s="4"/>
    </row>
    <row r="25" spans="2:11">
      <c r="B25" s="3" t="s">
        <v>66</v>
      </c>
      <c r="C25" s="3" t="s">
        <v>73</v>
      </c>
      <c r="D25" s="35">
        <v>1.2</v>
      </c>
      <c r="E25" s="35">
        <v>186.95435139512887</v>
      </c>
      <c r="F25" s="36">
        <v>580</v>
      </c>
      <c r="G25" s="36">
        <f>+(Table24[[#This Row],[Incidents Per Year]]*Table24[[#This Row],[Minutes Per incident]]*Table24[[#This Row],[LEOs Required Per Incident]])/60</f>
        <v>2168.6704761834949</v>
      </c>
      <c r="H25" s="4"/>
    </row>
    <row r="26" spans="2:11">
      <c r="B26" s="3" t="s">
        <v>66</v>
      </c>
      <c r="C26" s="3" t="s">
        <v>74</v>
      </c>
      <c r="D26" s="35">
        <v>1.2</v>
      </c>
      <c r="E26" s="35">
        <v>222.28635346755269</v>
      </c>
      <c r="F26" s="36">
        <v>425.71428571428567</v>
      </c>
      <c r="G26" s="36">
        <f>+(Table24[[#This Row],[Incidents Per Year]]*Table24[[#This Row],[Minutes Per incident]]*Table24[[#This Row],[LEOs Required Per Incident]])/60</f>
        <v>1892.6095238094483</v>
      </c>
      <c r="H26" s="4"/>
    </row>
    <row r="27" spans="2:11">
      <c r="B27" s="3" t="s">
        <v>66</v>
      </c>
      <c r="C27" s="3" t="s">
        <v>75</v>
      </c>
      <c r="D27" s="35">
        <v>2.1</v>
      </c>
      <c r="E27" s="35">
        <v>31.753639639611983</v>
      </c>
      <c r="F27" s="36">
        <v>2642.8571428571427</v>
      </c>
      <c r="G27" s="36">
        <f>+(Table24[[#This Row],[Incidents Per Year]]*Table24[[#This Row],[Minutes Per incident]]*Table24[[#This Row],[LEOs Required Per Incident]])/60</f>
        <v>2937.2116666641082</v>
      </c>
      <c r="H27" s="4"/>
    </row>
    <row r="28" spans="2:11">
      <c r="B28" s="3" t="s">
        <v>66</v>
      </c>
      <c r="C28" s="3" t="s">
        <v>76</v>
      </c>
      <c r="D28" s="35">
        <v>1.1000000000000001</v>
      </c>
      <c r="E28" s="35">
        <v>27.637597765162191</v>
      </c>
      <c r="F28" s="36">
        <v>2557.1428571428573</v>
      </c>
      <c r="G28" s="36">
        <f>+(Table24[[#This Row],[Incidents Per Year]]*Table24[[#This Row],[Minutes Per incident]]*Table24[[#This Row],[LEOs Required Per Incident]])/60</f>
        <v>1295.6769047524847</v>
      </c>
      <c r="H28" s="4"/>
    </row>
    <row r="29" spans="2:11">
      <c r="B29" s="3" t="s">
        <v>66</v>
      </c>
      <c r="C29" s="3" t="s">
        <v>77</v>
      </c>
      <c r="D29" s="35">
        <v>1.1000000000000001</v>
      </c>
      <c r="E29" s="35">
        <v>63.843351800502298</v>
      </c>
      <c r="F29" s="36">
        <v>1031.4285714285713</v>
      </c>
      <c r="G29" s="36">
        <f>+(Table24[[#This Row],[Incidents Per Year]]*Table24[[#This Row],[Minutes Per incident]]*Table24[[#This Row],[LEOs Required Per Incident]])/60</f>
        <v>1207.2473809514029</v>
      </c>
      <c r="H29" s="4"/>
    </row>
    <row r="30" spans="2:11">
      <c r="B30" s="3" t="s">
        <v>66</v>
      </c>
      <c r="C30" s="3" t="s">
        <v>78</v>
      </c>
      <c r="D30" s="35">
        <v>1.2</v>
      </c>
      <c r="E30" s="35">
        <v>106.66062801954864</v>
      </c>
      <c r="F30" s="36">
        <v>591.42857142857144</v>
      </c>
      <c r="G30" s="36">
        <f>+(Table24[[#This Row],[Incidents Per Year]]*Table24[[#This Row],[Minutes Per incident]]*Table24[[#This Row],[LEOs Required Per Incident]])/60</f>
        <v>1261.6428571455181</v>
      </c>
      <c r="H30" s="4"/>
      <c r="J30" s="3" t="s">
        <v>109</v>
      </c>
    </row>
    <row r="31" spans="2:11">
      <c r="B31" s="3" t="s">
        <v>66</v>
      </c>
      <c r="C31" s="3" t="s">
        <v>79</v>
      </c>
      <c r="D31" s="35">
        <v>1.3</v>
      </c>
      <c r="E31" s="35">
        <v>62.991616466655586</v>
      </c>
      <c r="F31" s="36">
        <v>948.57142857142867</v>
      </c>
      <c r="G31" s="36">
        <f>+(Table24[[#This Row],[Incidents Per Year]]*Table24[[#This Row],[Minutes Per incident]]*Table24[[#This Row],[LEOs Required Per Incident]])/60</f>
        <v>1294.6276984289789</v>
      </c>
      <c r="H31" s="4"/>
    </row>
    <row r="32" spans="2:11">
      <c r="B32" s="3" t="s">
        <v>66</v>
      </c>
      <c r="C32" s="3" t="s">
        <v>80</v>
      </c>
      <c r="D32" s="35">
        <v>1.1000000000000001</v>
      </c>
      <c r="E32" s="35">
        <v>21.194626807026648</v>
      </c>
      <c r="F32" s="36">
        <v>2437.1428571428573</v>
      </c>
      <c r="G32" s="36">
        <f>+(Table24[[#This Row],[Incidents Per Year]]*Table24[[#This Row],[Minutes Per incident]]*Table24[[#This Row],[LEOs Required Per Incident]])/60</f>
        <v>946.99611109681462</v>
      </c>
      <c r="H32" s="4"/>
    </row>
    <row r="33" spans="2:8">
      <c r="B33" s="3" t="s">
        <v>66</v>
      </c>
      <c r="C33" s="3" t="s">
        <v>81</v>
      </c>
      <c r="D33" s="35">
        <v>1.1000000000000001</v>
      </c>
      <c r="E33" s="35">
        <v>54.289036755164119</v>
      </c>
      <c r="F33" s="36">
        <v>751.42857142857133</v>
      </c>
      <c r="G33" s="36">
        <f>+(Table24[[#This Row],[Incidents Per Year]]*Table24[[#This Row],[Minutes Per incident]]*Table24[[#This Row],[LEOs Required Per Incident]])/60</f>
        <v>747.89611110804663</v>
      </c>
      <c r="H33" s="4"/>
    </row>
    <row r="34" spans="2:8">
      <c r="B34" s="3" t="s">
        <v>66</v>
      </c>
      <c r="C34" s="3" t="s">
        <v>82</v>
      </c>
      <c r="D34" s="35">
        <v>1</v>
      </c>
      <c r="E34" s="35">
        <v>29.132532751216658</v>
      </c>
      <c r="F34" s="36">
        <v>1308.5714285714287</v>
      </c>
      <c r="G34" s="36">
        <f>+(Table24[[#This Row],[Incidents Per Year]]*Table24[[#This Row],[Minutes Per incident]]*Table24[[#This Row],[LEOs Required Per Incident]])/60</f>
        <v>635.36666666939186</v>
      </c>
      <c r="H34" s="4"/>
    </row>
    <row r="35" spans="2:8">
      <c r="B35" s="3" t="s">
        <v>66</v>
      </c>
      <c r="C35" s="3" t="s">
        <v>83</v>
      </c>
      <c r="D35" s="35">
        <v>1</v>
      </c>
      <c r="E35" s="35">
        <v>85.517579908737886</v>
      </c>
      <c r="F35" s="36">
        <v>417.14285714285717</v>
      </c>
      <c r="G35" s="36">
        <f>+(Table24[[#This Row],[Incidents Per Year]]*Table24[[#This Row],[Minutes Per incident]]*Table24[[#This Row],[LEOs Required Per Incident]])/60</f>
        <v>594.55079365122538</v>
      </c>
      <c r="H35" s="4"/>
    </row>
    <row r="36" spans="2:8">
      <c r="B36" s="3" t="s">
        <v>66</v>
      </c>
      <c r="C36" s="3" t="s">
        <v>84</v>
      </c>
      <c r="D36" s="35">
        <v>1.4</v>
      </c>
      <c r="E36" s="35">
        <v>75.180572596624302</v>
      </c>
      <c r="F36" s="36">
        <v>465.71428571428567</v>
      </c>
      <c r="G36" s="36">
        <f>+(Table24[[#This Row],[Incidents Per Year]]*Table24[[#This Row],[Minutes Per incident]]*Table24[[#This Row],[LEOs Required Per Incident]])/60</f>
        <v>816.9622222166505</v>
      </c>
      <c r="H36" s="4"/>
    </row>
    <row r="37" spans="2:8">
      <c r="B37" s="3" t="s">
        <v>66</v>
      </c>
      <c r="C37" s="3" t="s">
        <v>85</v>
      </c>
      <c r="D37" s="35">
        <v>1.5</v>
      </c>
      <c r="E37" s="35">
        <v>35.485333333688317</v>
      </c>
      <c r="F37" s="36">
        <v>857.14285714285711</v>
      </c>
      <c r="G37" s="36">
        <f>+(Table24[[#This Row],[Incidents Per Year]]*Table24[[#This Row],[Minutes Per incident]]*Table24[[#This Row],[LEOs Required Per Incident]])/60</f>
        <v>760.40000000760676</v>
      </c>
      <c r="H37" s="4"/>
    </row>
    <row r="38" spans="2:8">
      <c r="B38" s="3" t="s">
        <v>66</v>
      </c>
      <c r="C38" s="3" t="s">
        <v>86</v>
      </c>
      <c r="D38" s="35">
        <v>1.5</v>
      </c>
      <c r="E38" s="35">
        <v>137.45921052548127</v>
      </c>
      <c r="F38" s="36">
        <v>217.14285714285717</v>
      </c>
      <c r="G38" s="36">
        <f>+(Table24[[#This Row],[Incidents Per Year]]*Table24[[#This Row],[Minutes Per incident]]*Table24[[#This Row],[LEOs Required Per Incident]])/60</f>
        <v>746.20714285261261</v>
      </c>
      <c r="H38" s="4"/>
    </row>
    <row r="39" spans="2:8">
      <c r="B39" s="3" t="s">
        <v>66</v>
      </c>
      <c r="C39" s="3" t="s">
        <v>87</v>
      </c>
      <c r="D39" s="35">
        <v>1.3</v>
      </c>
      <c r="E39" s="35">
        <v>45.161163521434155</v>
      </c>
      <c r="F39" s="36">
        <v>605.71428571428567</v>
      </c>
      <c r="G39" s="36">
        <f>+(Table24[[#This Row],[Incidents Per Year]]*Table24[[#This Row],[Minutes Per incident]]*Table24[[#This Row],[LEOs Required Per Incident]])/60</f>
        <v>592.68650792891674</v>
      </c>
      <c r="H39" s="4"/>
    </row>
    <row r="40" spans="2:8">
      <c r="B40" s="3" t="s">
        <v>66</v>
      </c>
      <c r="C40" s="3" t="s">
        <v>88</v>
      </c>
      <c r="D40" s="35">
        <v>1.2</v>
      </c>
      <c r="E40" s="35">
        <v>33.023768116411269</v>
      </c>
      <c r="F40" s="36">
        <v>657.14285714285711</v>
      </c>
      <c r="G40" s="36">
        <f>+(Table24[[#This Row],[Incidents Per Year]]*Table24[[#This Row],[Minutes Per incident]]*Table24[[#This Row],[LEOs Required Per Incident]])/60</f>
        <v>434.02666667283381</v>
      </c>
      <c r="H40" s="4"/>
    </row>
    <row r="41" spans="2:8">
      <c r="B41" s="3" t="s">
        <v>66</v>
      </c>
      <c r="C41" s="3" t="s">
        <v>89</v>
      </c>
      <c r="D41" s="35">
        <v>1.4</v>
      </c>
      <c r="E41" s="35">
        <v>149.45780141838887</v>
      </c>
      <c r="F41" s="36">
        <v>134.28571428571428</v>
      </c>
      <c r="G41" s="36">
        <f>+(Table24[[#This Row],[Incidents Per Year]]*Table24[[#This Row],[Minutes Per incident]]*Table24[[#This Row],[LEOs Required Per Incident]])/60</f>
        <v>468.30111111095175</v>
      </c>
      <c r="H41" s="4"/>
    </row>
    <row r="42" spans="2:8">
      <c r="B42" s="3" t="s">
        <v>66</v>
      </c>
      <c r="C42" s="3" t="s">
        <v>92</v>
      </c>
      <c r="D42" s="35">
        <v>2.1</v>
      </c>
      <c r="E42" s="35">
        <v>93.954279279223073</v>
      </c>
      <c r="F42" s="36">
        <v>211.42857142857142</v>
      </c>
      <c r="G42" s="36">
        <f>+(Table24[[#This Row],[Incidents Per Year]]*Table24[[#This Row],[Minutes Per incident]]*Table24[[#This Row],[LEOs Required Per Incident]])/60</f>
        <v>695.26166666625079</v>
      </c>
      <c r="H42" s="4"/>
    </row>
    <row r="43" spans="2:8">
      <c r="B43" s="3" t="s">
        <v>66</v>
      </c>
      <c r="C43" s="3" t="s">
        <v>79</v>
      </c>
      <c r="D43" s="35">
        <v>1.1000000000000001</v>
      </c>
      <c r="E43" s="35">
        <v>50.724160206547488</v>
      </c>
      <c r="F43" s="36">
        <v>368.57142857142856</v>
      </c>
      <c r="G43" s="36">
        <f>+(Table24[[#This Row],[Incidents Per Year]]*Table24[[#This Row],[Minutes Per incident]]*Table24[[#This Row],[LEOs Required Per Incident]])/60</f>
        <v>342.75039682424239</v>
      </c>
      <c r="H43" s="4"/>
    </row>
    <row r="44" spans="2:8">
      <c r="B44" s="3" t="s">
        <v>66</v>
      </c>
      <c r="C44" s="3" t="s">
        <v>90</v>
      </c>
      <c r="D44" s="35">
        <v>1.5</v>
      </c>
      <c r="E44" s="35">
        <v>12.827514793300871</v>
      </c>
      <c r="F44" s="36">
        <v>1448.5714285714287</v>
      </c>
      <c r="G44" s="36">
        <f>+(Table24[[#This Row],[Incidents Per Year]]*Table24[[#This Row],[Minutes Per incident]]*Table24[[#This Row],[LEOs Required Per Incident]])/60</f>
        <v>464.53928572882444</v>
      </c>
      <c r="H44" s="4"/>
    </row>
    <row r="45" spans="2:8">
      <c r="B45" s="3" t="s">
        <v>66</v>
      </c>
      <c r="C45" s="3" t="s">
        <v>91</v>
      </c>
      <c r="D45" s="35">
        <v>1.5</v>
      </c>
      <c r="E45" s="35">
        <v>14.397911741472583</v>
      </c>
      <c r="F45" s="36">
        <v>1208.5714285714287</v>
      </c>
      <c r="G45" s="36">
        <f>+(Table24[[#This Row],[Incidents Per Year]]*Table24[[#This Row],[Minutes Per incident]]*Table24[[#This Row],[LEOs Required Per Incident]])/60</f>
        <v>435.02261904592172</v>
      </c>
      <c r="H45" s="4"/>
    </row>
    <row r="46" spans="2:8">
      <c r="B46" s="3" t="s">
        <v>66</v>
      </c>
      <c r="C46" s="3" t="s">
        <v>93</v>
      </c>
      <c r="D46" s="35">
        <v>1.2</v>
      </c>
      <c r="E46" s="35">
        <v>86.753333330852911</v>
      </c>
      <c r="F46" s="36">
        <v>14.285714285714286</v>
      </c>
      <c r="G46" s="36">
        <f>+(Table24[[#This Row],[Incidents Per Year]]*Table24[[#This Row],[Minutes Per incident]]*Table24[[#This Row],[LEOs Required Per Incident]])/60</f>
        <v>24.786666665957977</v>
      </c>
      <c r="H46" s="4"/>
    </row>
    <row r="47" spans="2:8">
      <c r="B47" s="3" t="s">
        <v>66</v>
      </c>
      <c r="C47" s="3" t="s">
        <v>94</v>
      </c>
      <c r="D47" s="35">
        <v>1.3</v>
      </c>
      <c r="E47" s="35">
        <v>144.56111111096106</v>
      </c>
      <c r="F47" s="36">
        <v>8.5714285714285712</v>
      </c>
      <c r="G47" s="36">
        <f>+(Table24[[#This Row],[Incidents Per Year]]*Table24[[#This Row],[Minutes Per incident]]*Table24[[#This Row],[LEOs Required Per Incident]])/60</f>
        <v>26.847063492035627</v>
      </c>
      <c r="H47" s="4"/>
    </row>
    <row r="48" spans="2:8">
      <c r="B48" s="3" t="s">
        <v>66</v>
      </c>
      <c r="C48" s="3" t="s">
        <v>95</v>
      </c>
      <c r="D48" s="35">
        <v>1</v>
      </c>
      <c r="E48" s="35">
        <v>38.949999998090796</v>
      </c>
      <c r="F48" s="36">
        <v>28.571428571428573</v>
      </c>
      <c r="G48" s="36">
        <f>+(Table24[[#This Row],[Incidents Per Year]]*Table24[[#This Row],[Minutes Per incident]]*Table24[[#This Row],[LEOs Required Per Incident]])/60</f>
        <v>18.547619046709901</v>
      </c>
      <c r="H48" s="4"/>
    </row>
    <row r="49" spans="2:8">
      <c r="B49" s="3" t="s">
        <v>66</v>
      </c>
      <c r="C49" s="3" t="s">
        <v>96</v>
      </c>
      <c r="D49" s="35">
        <v>1</v>
      </c>
      <c r="E49" s="35">
        <v>77.306666666641831</v>
      </c>
      <c r="F49" s="36">
        <v>14.285714285714286</v>
      </c>
      <c r="G49" s="36">
        <f>+(Table24[[#This Row],[Incidents Per Year]]*Table24[[#This Row],[Minutes Per incident]]*Table24[[#This Row],[LEOs Required Per Incident]])/60</f>
        <v>18.406349206343293</v>
      </c>
      <c r="H49" s="4"/>
    </row>
    <row r="50" spans="2:8">
      <c r="B50" s="3" t="s">
        <v>66</v>
      </c>
      <c r="C50" s="3" t="s">
        <v>97</v>
      </c>
      <c r="D50" s="35">
        <v>1.1000000000000001</v>
      </c>
      <c r="E50" s="35">
        <v>15.097999998461454</v>
      </c>
      <c r="F50" s="36">
        <v>71.428571428571431</v>
      </c>
      <c r="G50" s="36">
        <f>+(Table24[[#This Row],[Incidents Per Year]]*Table24[[#This Row],[Minutes Per incident]]*Table24[[#This Row],[LEOs Required Per Incident]])/60</f>
        <v>19.771190474175718</v>
      </c>
      <c r="H50" s="4"/>
    </row>
    <row r="51" spans="2:8">
      <c r="B51" s="3" t="s">
        <v>66</v>
      </c>
      <c r="C51" s="3" t="s">
        <v>98</v>
      </c>
      <c r="D51" s="35">
        <v>1.5</v>
      </c>
      <c r="E51" s="35">
        <v>43.631249998288695</v>
      </c>
      <c r="F51" s="36">
        <v>22.857142857142854</v>
      </c>
      <c r="G51" s="36">
        <f>+(Table24[[#This Row],[Incidents Per Year]]*Table24[[#This Row],[Minutes Per incident]]*Table24[[#This Row],[LEOs Required Per Incident]])/60</f>
        <v>24.932142856164962</v>
      </c>
      <c r="H51" s="4"/>
    </row>
    <row r="52" spans="2:8">
      <c r="B52" s="3" t="s">
        <v>66</v>
      </c>
      <c r="C52" s="3" t="s">
        <v>99</v>
      </c>
      <c r="D52" s="35">
        <v>1.5</v>
      </c>
      <c r="E52" s="35">
        <v>25.855128205238053</v>
      </c>
      <c r="F52" s="36">
        <v>37.142857142857146</v>
      </c>
      <c r="G52" s="36">
        <f>+(Table24[[#This Row],[Incidents Per Year]]*Table24[[#This Row],[Minutes Per incident]]*Table24[[#This Row],[LEOs Required Per Incident]])/60</f>
        <v>24.008333333435338</v>
      </c>
      <c r="H52" s="4"/>
    </row>
    <row r="53" spans="2:8">
      <c r="B53" s="3" t="s">
        <v>67</v>
      </c>
      <c r="C53" s="3" t="s">
        <v>100</v>
      </c>
      <c r="D53" s="35">
        <v>1.2</v>
      </c>
      <c r="E53" s="35">
        <v>332.69999999902211</v>
      </c>
      <c r="F53" s="36">
        <v>2.8571428571428568</v>
      </c>
      <c r="G53" s="36">
        <f>+(Table24[[#This Row],[Incidents Per Year]]*Table24[[#This Row],[Minutes Per incident]]*Table24[[#This Row],[LEOs Required Per Incident]])/60</f>
        <v>19.011428571372686</v>
      </c>
      <c r="H53" s="4"/>
    </row>
    <row r="54" spans="2:8">
      <c r="B54" s="3" t="s">
        <v>66</v>
      </c>
      <c r="C54" s="3" t="s">
        <v>101</v>
      </c>
      <c r="D54" s="35">
        <v>1.1000000000000001</v>
      </c>
      <c r="E54" s="35">
        <v>27.766666665673259</v>
      </c>
      <c r="F54" s="36">
        <v>14.285714285714286</v>
      </c>
      <c r="G54" s="36">
        <f>+(Table24[[#This Row],[Incidents Per Year]]*Table24[[#This Row],[Minutes Per incident]]*Table24[[#This Row],[LEOs Required Per Incident]])/60</f>
        <v>7.2722222219620445</v>
      </c>
      <c r="H54" s="4"/>
    </row>
    <row r="55" spans="2:8">
      <c r="B55" s="3" t="s">
        <v>67</v>
      </c>
      <c r="C55" s="3" t="s">
        <v>102</v>
      </c>
      <c r="D55" s="35">
        <v>1</v>
      </c>
      <c r="E55" s="35">
        <v>9.7999999963212758</v>
      </c>
      <c r="F55" s="36">
        <v>2.8571428571428568</v>
      </c>
      <c r="G55" s="36">
        <f>+(Table24[[#This Row],[Incidents Per Year]]*Table24[[#This Row],[Minutes Per incident]]*Table24[[#This Row],[LEOs Required Per Incident]])/60</f>
        <v>0.4666666664914893</v>
      </c>
      <c r="H55" s="4"/>
    </row>
    <row r="56" spans="2:8">
      <c r="B56" s="3" t="s">
        <v>66</v>
      </c>
      <c r="C56" s="3" t="s">
        <v>103</v>
      </c>
      <c r="D56" s="35">
        <v>1.3</v>
      </c>
      <c r="E56" s="35">
        <v>9.1833333321847022</v>
      </c>
      <c r="F56" s="36">
        <v>2.8571428571428568</v>
      </c>
      <c r="G56" s="36">
        <f>+(Table24[[#This Row],[Incidents Per Year]]*Table24[[#This Row],[Minutes Per incident]]*Table24[[#This Row],[LEOs Required Per Incident]])/60</f>
        <v>0.56849206342095771</v>
      </c>
      <c r="H56" s="4"/>
    </row>
    <row r="57" spans="2:8">
      <c r="B57" s="3" t="s">
        <v>66</v>
      </c>
      <c r="C57" s="3" t="s">
        <v>104</v>
      </c>
      <c r="D57" s="35">
        <v>1.5</v>
      </c>
      <c r="E57" s="35">
        <v>8.8833333249203861</v>
      </c>
      <c r="F57" s="36">
        <v>2.8571428571428568</v>
      </c>
      <c r="G57" s="36">
        <f>+(Table24[[#This Row],[Incidents Per Year]]*Table24[[#This Row],[Minutes Per incident]]*Table24[[#This Row],[LEOs Required Per Incident]])/60</f>
        <v>0.63452380892288462</v>
      </c>
      <c r="H57" s="4"/>
    </row>
    <row r="58" spans="2:8">
      <c r="B58" s="3" t="s">
        <v>66</v>
      </c>
      <c r="C58" s="3" t="s">
        <v>105</v>
      </c>
      <c r="D58" s="35">
        <v>1.5</v>
      </c>
      <c r="E58" s="35">
        <v>2.1750000002793968</v>
      </c>
      <c r="F58" s="36">
        <v>11.428571428571427</v>
      </c>
      <c r="G58" s="36">
        <f>+(Table24[[#This Row],[Incidents Per Year]]*Table24[[#This Row],[Minutes Per incident]]*Table24[[#This Row],[LEOs Required Per Incident]])/60</f>
        <v>0.62142857150839903</v>
      </c>
      <c r="H58" s="4"/>
    </row>
    <row r="59" spans="2:8">
      <c r="B59" s="3" t="s">
        <v>67</v>
      </c>
      <c r="C59" s="3" t="s">
        <v>106</v>
      </c>
      <c r="D59" s="35">
        <v>1</v>
      </c>
      <c r="E59" s="35">
        <v>5.4333333356771618</v>
      </c>
      <c r="F59" s="36">
        <v>2.8571428571428568</v>
      </c>
      <c r="G59" s="36">
        <f>+(Table24[[#This Row],[Incidents Per Year]]*Table24[[#This Row],[Minutes Per incident]]*Table24[[#This Row],[LEOs Required Per Incident]])/60</f>
        <v>0.25873015884176959</v>
      </c>
      <c r="H59" s="4"/>
    </row>
    <row r="60" spans="2:8">
      <c r="B60" s="3" t="s">
        <v>66</v>
      </c>
      <c r="C60" s="3" t="s">
        <v>107</v>
      </c>
      <c r="D60" s="35">
        <v>1.4</v>
      </c>
      <c r="E60" s="35">
        <v>3.7666666670702398</v>
      </c>
      <c r="F60" s="36">
        <v>2.8571428571428568</v>
      </c>
      <c r="G60" s="36">
        <f>+(Table24[[#This Row],[Incidents Per Year]]*Table24[[#This Row],[Minutes Per incident]]*Table24[[#This Row],[LEOs Required Per Incident]])/60</f>
        <v>0.25111111113801593</v>
      </c>
      <c r="H60" s="4"/>
    </row>
  </sheetData>
  <mergeCells count="3">
    <mergeCell ref="I3:M3"/>
    <mergeCell ref="B4:E7"/>
    <mergeCell ref="B11:E12"/>
  </mergeCells>
  <dataValidations count="7">
    <dataValidation type="decimal" allowBlank="1" showInputMessage="1" showErrorMessage="1" sqref="J17:J21" xr:uid="{E50A0167-AA9B-424C-B3A1-E6FE8460D6C8}">
      <formula1>0</formula1>
      <formula2>1</formula2>
    </dataValidation>
    <dataValidation type="custom" allowBlank="1" showInputMessage="1" showErrorMessage="1" error="Field protected by data validation" prompt="Please do not edit output fields" sqref="F3:F9 H3:K9 M3:M9 L3 L5" xr:uid="{36342832-665E-4396-B6AC-C1FDFDBF5578}">
      <formula1>"123"</formula1>
    </dataValidation>
    <dataValidation allowBlank="1" showInputMessage="1" showErrorMessage="1" error="Field protected by data validation" prompt="Please do not edit formulas" sqref="K17:K21" xr:uid="{3ADBD3B8-31E0-44BD-BF6F-3659569A06C5}"/>
    <dataValidation allowBlank="1" showInputMessage="1" showErrorMessage="1" prompt="Reactive time should be between 0-100%" sqref="J16" xr:uid="{7C3D0863-E1ED-4194-ADAE-4C74CECD558C}"/>
    <dataValidation allowBlank="1" showInputMessage="1" showErrorMessage="1" prompt="Proactive/Admin percentage calculated from % Reactive Time" sqref="K16" xr:uid="{B7B4091B-6CE2-438E-88CD-B631CF0C8D04}"/>
    <dataValidation type="decimal" operator="greaterThanOrEqual" allowBlank="1" showInputMessage="1" showErrorMessage="1" sqref="H17:H60" xr:uid="{2F88D03C-F46B-4263-8806-EDAE6607F5A9}">
      <formula1>0</formula1>
    </dataValidation>
    <dataValidation allowBlank="1" showInputMessage="1" showErrorMessage="1" error="Field protected by data validation" prompt="Please do not edit output fields" sqref="L4 L6:L9" xr:uid="{F64D9F5A-5196-4989-AF1F-CE329E2B492F}"/>
  </dataValidations>
  <pageMargins left="0.7" right="0.7" top="0.75" bottom="0.75" header="0.3" footer="0.3"/>
  <pageSetup orientation="portrait" horizontalDpi="360" verticalDpi="36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e171c129-ffe6-4ec1-95bb-b0706af788a5">
      <UserInfo>
        <DisplayName/>
        <AccountId xsi:nil="true"/>
        <AccountType/>
      </UserInfo>
    </AssignedTo>
    <TaxCatchAll xmlns="fc3b36fd-94d2-45bc-ac81-b05ae8ee8acc" xsi:nil="true"/>
    <Phase xmlns="e171c129-ffe6-4ec1-95bb-b0706af788a5" xsi:nil="true"/>
    <lcf76f155ced4ddcb4097134ff3c332f xmlns="e171c129-ffe6-4ec1-95bb-b0706af788a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0E392BC8CF54087101367D0DEA6FE" ma:contentTypeVersion="16" ma:contentTypeDescription="Create a new document." ma:contentTypeScope="" ma:versionID="4143515c9b5b4c408bfcf11f05f6170f">
  <xsd:schema xmlns:xsd="http://www.w3.org/2001/XMLSchema" xmlns:xs="http://www.w3.org/2001/XMLSchema" xmlns:p="http://schemas.microsoft.com/office/2006/metadata/properties" xmlns:ns2="e171c129-ffe6-4ec1-95bb-b0706af788a5" xmlns:ns3="fc3b36fd-94d2-45bc-ac81-b05ae8ee8acc" targetNamespace="http://schemas.microsoft.com/office/2006/metadata/properties" ma:root="true" ma:fieldsID="b53660c59fdcdc4747af7cbbdaa3f044" ns2:_="" ns3:_="">
    <xsd:import namespace="e171c129-ffe6-4ec1-95bb-b0706af788a5"/>
    <xsd:import namespace="fc3b36fd-94d2-45bc-ac81-b05ae8ee8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AssignedTo" minOccurs="0"/>
                <xsd:element ref="ns2:Phas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1c129-ffe6-4ec1-95bb-b0706af78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AssignedTo" ma:index="15" nillable="true" ma:displayName="Assigned To" ma:format="Dropdown" ma:list="UserInfo" ma:SharePointGroup="0" ma:internalName="AssignedTo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hase" ma:index="16" nillable="true" ma:displayName="Phase" ma:decimals="0" ma:description="Phase 1 - JMG reviewed for additional literature &#10;Phase 2 - JMG added to annotated bibliography" ma:format="Dropdown" ma:internalName="Phase" ma:percentage="FALSE">
      <xsd:simpleType>
        <xsd:restriction base="dms:Number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ffac00d-59bb-47d7-a710-1f2ef2e140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36fd-94d2-45bc-ac81-b05ae8ee8ac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3c7337b-41c4-49c1-ae3d-de88b8e9b78a}" ma:internalName="TaxCatchAll" ma:showField="CatchAllData" ma:web="fc3b36fd-94d2-45bc-ac81-b05ae8ee8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02DC5-5252-4A0D-9527-18D4BE466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E54C8-97DC-4C89-9A95-D95CD26D7588}">
  <ds:schemaRefs>
    <ds:schemaRef ds:uri="http://purl.org/dc/terms/"/>
    <ds:schemaRef ds:uri="e171c129-ffe6-4ec1-95bb-b0706af788a5"/>
    <ds:schemaRef ds:uri="http://purl.org/dc/elements/1.1/"/>
    <ds:schemaRef ds:uri="http://www.w3.org/XML/1998/namespace"/>
    <ds:schemaRef ds:uri="fc3b36fd-94d2-45bc-ac81-b05ae8ee8ac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28C4D8-A5DE-435C-9151-A74F08276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71c129-ffe6-4ec1-95bb-b0706af788a5"/>
    <ds:schemaRef ds:uri="fc3b36fd-94d2-45bc-ac81-b05ae8ee8a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Read First</vt:lpstr>
      <vt:lpstr>Workload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FITZGERALD</dc:creator>
  <cp:keywords/>
  <dc:description/>
  <cp:lastModifiedBy>Jessica Grizzle</cp:lastModifiedBy>
  <cp:revision/>
  <dcterms:created xsi:type="dcterms:W3CDTF">2024-01-23T17:01:31Z</dcterms:created>
  <dcterms:modified xsi:type="dcterms:W3CDTF">2024-10-31T19:45:37Z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0x010100C720E392BC8CF54087101367D0DEA6FE</vt:lpwstr>
  </property>
  <property fmtid="{D5CDD505-2E9C-101B-9397-08002B2CF9AE}" pid="3" name="MediaServiceImageTags">
    <vt:lpwstr/>
  </property>
</Properties>
</file>